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ta\Downloads\"/>
    </mc:Choice>
  </mc:AlternateContent>
  <xr:revisionPtr revIDLastSave="0" documentId="13_ncr:1_{FA44B23E-96B0-4D49-8339-26E28DF64CCC}" xr6:coauthVersionLast="47" xr6:coauthVersionMax="47" xr10:uidLastSave="{00000000-0000-0000-0000-000000000000}"/>
  <bookViews>
    <workbookView xWindow="28680" yWindow="-120" windowWidth="20730" windowHeight="11040" activeTab="1" xr2:uid="{00000000-000D-0000-FFFF-FFFF00000000}"/>
  </bookViews>
  <sheets>
    <sheet name="IRRF_Vigente_2025" sheetId="1" r:id="rId1"/>
    <sheet name="IRRF_Vigente_2026" sheetId="4" r:id="rId2"/>
    <sheet name="IRRF_até 3004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4" l="1"/>
  <c r="L15" i="4" s="1"/>
  <c r="D17" i="4"/>
  <c r="D16" i="4"/>
  <c r="H15" i="4" s="1"/>
  <c r="D15" i="4"/>
  <c r="C15" i="4"/>
  <c r="H14" i="4"/>
  <c r="D14" i="4"/>
  <c r="D13" i="4"/>
  <c r="H13" i="4" s="1"/>
  <c r="L17" i="4" l="1"/>
  <c r="L20" i="4" s="1"/>
  <c r="H18" i="4"/>
  <c r="H20" i="4" s="1"/>
  <c r="D18" i="4"/>
  <c r="D20" i="4" s="1"/>
  <c r="D17" i="3"/>
  <c r="D16" i="3"/>
  <c r="H15" i="3" s="1"/>
  <c r="D15" i="3"/>
  <c r="C15" i="3"/>
  <c r="H14" i="3"/>
  <c r="D14" i="3"/>
  <c r="D13" i="3"/>
  <c r="D18" i="3" l="1"/>
  <c r="D20" i="3" s="1"/>
  <c r="G19" i="4"/>
  <c r="H19" i="4" s="1"/>
  <c r="H21" i="4" s="1"/>
  <c r="C19" i="4"/>
  <c r="D19" i="4" s="1"/>
  <c r="D21" i="4" s="1"/>
  <c r="H13" i="3"/>
  <c r="H18" i="3" s="1"/>
  <c r="D17" i="1"/>
  <c r="D16" i="1"/>
  <c r="D15" i="1"/>
  <c r="D14" i="1"/>
  <c r="D13" i="1"/>
  <c r="C19" i="3" l="1"/>
  <c r="D19" i="3" s="1"/>
  <c r="D21" i="3" s="1"/>
  <c r="L19" i="4"/>
  <c r="L21" i="4" s="1"/>
  <c r="G25" i="4" s="1"/>
  <c r="G19" i="3"/>
  <c r="H19" i="3" s="1"/>
  <c r="H20" i="3"/>
  <c r="H15" i="1"/>
  <c r="C15" i="1"/>
  <c r="H21" i="3" l="1"/>
  <c r="G25" i="3" s="1"/>
  <c r="H14" i="1"/>
  <c r="H13" i="1"/>
  <c r="D18" i="1" l="1"/>
  <c r="H18" i="1"/>
  <c r="H20" i="1" l="1"/>
  <c r="G19" i="1"/>
  <c r="H19" i="1" s="1"/>
  <c r="D20" i="1"/>
  <c r="C19" i="1"/>
  <c r="D19" i="1" s="1"/>
  <c r="D21" i="1" l="1"/>
  <c r="H21" i="1"/>
  <c r="G25" i="1" s="1"/>
</calcChain>
</file>

<file path=xl/sharedStrings.xml><?xml version="1.0" encoding="utf-8"?>
<sst xmlns="http://schemas.openxmlformats.org/spreadsheetml/2006/main" count="118" uniqueCount="42">
  <si>
    <t>1a.Base de Cálculo (+)</t>
  </si>
  <si>
    <t>Desconto do INSS (-)</t>
  </si>
  <si>
    <t>Dedução Dependentes (-)</t>
  </si>
  <si>
    <t>Valor por Dependente</t>
  </si>
  <si>
    <t>Aliquota conforme tabela</t>
  </si>
  <si>
    <t>Valor a deduzir cfe tabela</t>
  </si>
  <si>
    <t>Valor do Desconto do IRRF</t>
  </si>
  <si>
    <t>Até</t>
  </si>
  <si>
    <t>De</t>
  </si>
  <si>
    <t>Acima de</t>
  </si>
  <si>
    <t>Adiantamento (-)</t>
  </si>
  <si>
    <t>Adiantamento(-)</t>
  </si>
  <si>
    <t>Dedução de 25% (-)</t>
  </si>
  <si>
    <t>Valor da Base de IRRF</t>
  </si>
  <si>
    <t>Quant. de Dependentes p/IRRF</t>
  </si>
  <si>
    <t>Valor de desconto do INSS</t>
  </si>
  <si>
    <t>Parametros de Cálculo</t>
  </si>
  <si>
    <t>Desc.Adiantamento</t>
  </si>
  <si>
    <t>Pensão Alimentícia (-)</t>
  </si>
  <si>
    <t>Desconto de Pensão Alimentícia</t>
  </si>
  <si>
    <t>https://www.in.gov.br/en/web/dou/-/medida-provisoria-n-1.171-de-30-de-abril-de-2023-480184173</t>
  </si>
  <si>
    <t>Cálculos Baseado na Medida Provisória 1.171</t>
  </si>
  <si>
    <t>Nova Base de IRRF (ver tabela)</t>
  </si>
  <si>
    <t>Não pode deduzir (Lei 9250/95 artigo 4o.)</t>
  </si>
  <si>
    <t>Tabela do IRRF vigente a partir de 01/05/2025</t>
  </si>
  <si>
    <t>Tabela Vigente a partir de 01/05/2025</t>
  </si>
  <si>
    <t>Tabela Vigente a partir de 01/05/2025 - Aliquota de 25%</t>
  </si>
  <si>
    <t>Redução/2026</t>
  </si>
  <si>
    <t>Fator Redutor/2026</t>
  </si>
  <si>
    <t>Base de Cálculo</t>
  </si>
  <si>
    <t>Sub-Cálculo</t>
  </si>
  <si>
    <t xml:space="preserve">Redução </t>
  </si>
  <si>
    <t>Cálculo LINEAR - 2026</t>
  </si>
  <si>
    <t>Desconto do IRRF 2026</t>
  </si>
  <si>
    <t>IRRF devido 2025</t>
  </si>
  <si>
    <t>Redução 2026</t>
  </si>
  <si>
    <t>IRRF devido 2026</t>
  </si>
  <si>
    <t>https://www.in.gov.br/web/dou/-/lei-n-15.270-de-26-de-novembro-de-2025-671614220</t>
  </si>
  <si>
    <t>Cálculos Baseado na Lei 15.270 de 26 de novembro de 2025</t>
  </si>
  <si>
    <t>PREENCHA SOMENTE OS DADOS ABAIXO</t>
  </si>
  <si>
    <t>VALOR DO DESCONTO DO IRRF 2025 ===&gt;</t>
  </si>
  <si>
    <t>VALOR DO DESCONTO DO IRRF 2026 ===&gt;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</si>
</sst>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8">
    <xf numFmtId="0" fontId="0" fillId="0" borderId="0" xfId="0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4" fontId="0" fillId="0" borderId="1" xfId="0" applyNumberFormat="1" applyBorder="1"/>
    <xf numFmtId="10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6" borderId="1" xfId="0" applyFill="1" applyBorder="1"/>
    <xf numFmtId="4" fontId="0" fillId="6" borderId="1" xfId="0" applyNumberFormat="1" applyFill="1" applyBorder="1"/>
    <xf numFmtId="10" fontId="0" fillId="6" borderId="1" xfId="0" applyNumberFormat="1" applyFill="1" applyBorder="1"/>
    <xf numFmtId="0" fontId="0" fillId="7" borderId="1" xfId="0" applyFill="1" applyBorder="1"/>
    <xf numFmtId="4" fontId="0" fillId="7" borderId="1" xfId="0" applyNumberFormat="1" applyFill="1" applyBorder="1"/>
    <xf numFmtId="3" fontId="0" fillId="0" borderId="1" xfId="0" applyNumberFormat="1" applyBorder="1" applyAlignment="1">
      <alignment horizontal="center"/>
    </xf>
    <xf numFmtId="0" fontId="0" fillId="0" borderId="4" xfId="0" applyBorder="1"/>
    <xf numFmtId="4" fontId="0" fillId="0" borderId="5" xfId="0" applyNumberFormat="1" applyBorder="1"/>
    <xf numFmtId="10" fontId="0" fillId="9" borderId="1" xfId="0" applyNumberFormat="1" applyFill="1" applyBorder="1" applyAlignment="1">
      <alignment horizontal="center"/>
    </xf>
    <xf numFmtId="0" fontId="0" fillId="0" borderId="4" xfId="0" applyBorder="1" applyAlignment="1">
      <alignment horizontal="right"/>
    </xf>
    <xf numFmtId="0" fontId="2" fillId="0" borderId="4" xfId="0" applyFont="1" applyBorder="1"/>
    <xf numFmtId="4" fontId="2" fillId="0" borderId="5" xfId="0" applyNumberFormat="1" applyFont="1" applyBorder="1"/>
    <xf numFmtId="4" fontId="0" fillId="9" borderId="5" xfId="0" applyNumberFormat="1" applyFill="1" applyBorder="1"/>
    <xf numFmtId="0" fontId="2" fillId="5" borderId="6" xfId="0" applyFont="1" applyFill="1" applyBorder="1"/>
    <xf numFmtId="0" fontId="2" fillId="5" borderId="9" xfId="0" applyFont="1" applyFill="1" applyBorder="1" applyAlignment="1">
      <alignment horizontal="center"/>
    </xf>
    <xf numFmtId="4" fontId="2" fillId="5" borderId="7" xfId="0" applyNumberFormat="1" applyFont="1" applyFill="1" applyBorder="1"/>
    <xf numFmtId="0" fontId="2" fillId="4" borderId="6" xfId="0" applyFont="1" applyFill="1" applyBorder="1"/>
    <xf numFmtId="0" fontId="2" fillId="4" borderId="9" xfId="0" applyFont="1" applyFill="1" applyBorder="1" applyAlignment="1">
      <alignment horizontal="center"/>
    </xf>
    <xf numFmtId="4" fontId="2" fillId="4" borderId="7" xfId="0" applyNumberFormat="1" applyFont="1" applyFill="1" applyBorder="1"/>
    <xf numFmtId="0" fontId="2" fillId="0" borderId="6" xfId="0" applyFont="1" applyBorder="1"/>
    <xf numFmtId="0" fontId="2" fillId="0" borderId="4" xfId="0" applyFont="1" applyBorder="1" applyAlignment="1">
      <alignment horizontal="right"/>
    </xf>
    <xf numFmtId="0" fontId="4" fillId="0" borderId="0" xfId="1"/>
    <xf numFmtId="9" fontId="0" fillId="0" borderId="0" xfId="0" applyNumberFormat="1"/>
    <xf numFmtId="2" fontId="0" fillId="0" borderId="0" xfId="0" applyNumberFormat="1"/>
    <xf numFmtId="0" fontId="2" fillId="0" borderId="0" xfId="0" applyFont="1"/>
    <xf numFmtId="4" fontId="0" fillId="0" borderId="0" xfId="0" applyNumberFormat="1" applyAlignment="1">
      <alignment horizontal="center"/>
    </xf>
    <xf numFmtId="164" fontId="0" fillId="0" borderId="5" xfId="0" applyNumberFormat="1" applyBorder="1"/>
    <xf numFmtId="0" fontId="0" fillId="0" borderId="5" xfId="0" applyBorder="1"/>
    <xf numFmtId="0" fontId="2" fillId="11" borderId="6" xfId="0" applyFont="1" applyFill="1" applyBorder="1"/>
    <xf numFmtId="4" fontId="2" fillId="11" borderId="7" xfId="0" applyNumberFormat="1" applyFont="1" applyFill="1" applyBorder="1"/>
    <xf numFmtId="4" fontId="0" fillId="8" borderId="5" xfId="0" applyNumberFormat="1" applyFill="1" applyBorder="1" applyAlignment="1">
      <alignment horizontal="center"/>
    </xf>
    <xf numFmtId="3" fontId="0" fillId="8" borderId="5" xfId="0" applyNumberFormat="1" applyFill="1" applyBorder="1" applyAlignment="1">
      <alignment horizontal="center"/>
    </xf>
    <xf numFmtId="4" fontId="0" fillId="8" borderId="7" xfId="0" applyNumberFormat="1" applyFill="1" applyBorder="1" applyAlignment="1">
      <alignment horizontal="center"/>
    </xf>
    <xf numFmtId="0" fontId="0" fillId="6" borderId="4" xfId="0" applyFill="1" applyBorder="1"/>
    <xf numFmtId="4" fontId="0" fillId="6" borderId="5" xfId="0" applyNumberFormat="1" applyFill="1" applyBorder="1"/>
    <xf numFmtId="0" fontId="0" fillId="0" borderId="6" xfId="0" applyBorder="1"/>
    <xf numFmtId="4" fontId="0" fillId="0" borderId="9" xfId="0" applyNumberFormat="1" applyBorder="1"/>
    <xf numFmtId="10" fontId="0" fillId="0" borderId="9" xfId="0" applyNumberFormat="1" applyBorder="1"/>
    <xf numFmtId="4" fontId="0" fillId="0" borderId="7" xfId="0" applyNumberFormat="1" applyBorder="1"/>
    <xf numFmtId="0" fontId="0" fillId="7" borderId="16" xfId="0" applyFill="1" applyBorder="1"/>
    <xf numFmtId="4" fontId="0" fillId="7" borderId="17" xfId="0" applyNumberFormat="1" applyFill="1" applyBorder="1"/>
    <xf numFmtId="0" fontId="2" fillId="11" borderId="4" xfId="0" applyFont="1" applyFill="1" applyBorder="1"/>
    <xf numFmtId="4" fontId="2" fillId="11" borderId="5" xfId="0" applyNumberFormat="1" applyFont="1" applyFill="1" applyBorder="1"/>
    <xf numFmtId="4" fontId="1" fillId="12" borderId="16" xfId="0" applyNumberFormat="1" applyFont="1" applyFill="1" applyBorder="1"/>
    <xf numFmtId="4" fontId="1" fillId="12" borderId="17" xfId="0" applyNumberFormat="1" applyFont="1" applyFill="1" applyBorder="1"/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4" fillId="0" borderId="13" xfId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4" fillId="0" borderId="14" xfId="1" applyBorder="1" applyAlignment="1">
      <alignment horizontal="center"/>
    </xf>
    <xf numFmtId="0" fontId="4" fillId="0" borderId="15" xfId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120160</xdr:colOff>
      <xdr:row>0</xdr:row>
      <xdr:rowOff>38101</xdr:rowOff>
    </xdr:from>
    <xdr:to>
      <xdr:col>17</xdr:col>
      <xdr:colOff>370388</xdr:colOff>
      <xdr:row>8</xdr:row>
      <xdr:rowOff>11431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80EB3C0-3B4A-46B1-8381-6263876FD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4885" y="38101"/>
          <a:ext cx="3298228" cy="1449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.gov.br/en/web/dou/-/medida-provisoria-n-1.171-de-30-de-abril-de-2023-48018417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n.gov.br/web/dou/-/lei-n-15.270-de-26-de-novembro-de-2025-67161422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n.gov.br/en/web/dou/-/medida-provisoria-n-1.171-de-30-de-abril-de-2023-480184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GridLines="0" workbookViewId="0">
      <selection activeCell="R10" sqref="R10"/>
    </sheetView>
  </sheetViews>
  <sheetFormatPr defaultRowHeight="14.4" x14ac:dyDescent="0.3"/>
  <cols>
    <col min="1" max="1" width="1.6640625" customWidth="1"/>
    <col min="2" max="2" width="30.6640625" customWidth="1"/>
    <col min="3" max="3" width="10.6640625" customWidth="1"/>
    <col min="4" max="4" width="9.6640625" customWidth="1"/>
    <col min="6" max="6" width="37.33203125" bestFit="1" customWidth="1"/>
    <col min="8" max="8" width="9.6640625" customWidth="1"/>
    <col min="10" max="10" width="8.6640625" customWidth="1"/>
  </cols>
  <sheetData>
    <row r="1" spans="1:10" x14ac:dyDescent="0.3">
      <c r="B1" s="55" t="s">
        <v>39</v>
      </c>
      <c r="C1" s="56"/>
      <c r="F1" s="60" t="s">
        <v>24</v>
      </c>
      <c r="G1" s="61"/>
      <c r="H1" s="61"/>
      <c r="I1" s="61"/>
      <c r="J1" s="62"/>
    </row>
    <row r="2" spans="1:10" x14ac:dyDescent="0.3">
      <c r="B2" s="69" t="s">
        <v>16</v>
      </c>
      <c r="C2" s="70"/>
      <c r="F2" s="16" t="s">
        <v>7</v>
      </c>
      <c r="G2" s="5">
        <v>0</v>
      </c>
      <c r="H2" s="5">
        <v>2428.8000000000002</v>
      </c>
      <c r="I2" s="6">
        <v>0</v>
      </c>
      <c r="J2" s="17">
        <v>0</v>
      </c>
    </row>
    <row r="3" spans="1:10" x14ac:dyDescent="0.3">
      <c r="B3" s="20" t="s">
        <v>13</v>
      </c>
      <c r="C3" s="40">
        <v>20000</v>
      </c>
      <c r="F3" s="43" t="s">
        <v>8</v>
      </c>
      <c r="G3" s="11">
        <v>2259.21</v>
      </c>
      <c r="H3" s="11">
        <v>2826.65</v>
      </c>
      <c r="I3" s="12">
        <v>7.4999999999999997E-2</v>
      </c>
      <c r="J3" s="44">
        <v>182.16</v>
      </c>
    </row>
    <row r="4" spans="1:10" x14ac:dyDescent="0.3">
      <c r="B4" s="20" t="s">
        <v>14</v>
      </c>
      <c r="C4" s="41">
        <v>0</v>
      </c>
      <c r="F4" s="16" t="s">
        <v>8</v>
      </c>
      <c r="G4" s="5">
        <v>2826.66</v>
      </c>
      <c r="H4" s="5">
        <v>3751.05</v>
      </c>
      <c r="I4" s="6">
        <v>0.15</v>
      </c>
      <c r="J4" s="17">
        <v>394.16</v>
      </c>
    </row>
    <row r="5" spans="1:10" x14ac:dyDescent="0.3">
      <c r="B5" s="20" t="s">
        <v>17</v>
      </c>
      <c r="C5" s="40">
        <v>0</v>
      </c>
      <c r="F5" s="43" t="s">
        <v>8</v>
      </c>
      <c r="G5" s="11">
        <v>3751.06</v>
      </c>
      <c r="H5" s="11">
        <v>4664.68</v>
      </c>
      <c r="I5" s="12">
        <v>0.22500000000000001</v>
      </c>
      <c r="J5" s="44">
        <v>675.49</v>
      </c>
    </row>
    <row r="6" spans="1:10" ht="15" thickBot="1" x14ac:dyDescent="0.35">
      <c r="B6" s="20" t="s">
        <v>15</v>
      </c>
      <c r="C6" s="40">
        <v>950</v>
      </c>
      <c r="F6" s="45" t="s">
        <v>9</v>
      </c>
      <c r="G6" s="46">
        <v>4664.68</v>
      </c>
      <c r="H6" s="46"/>
      <c r="I6" s="47">
        <v>0.27500000000000002</v>
      </c>
      <c r="J6" s="48">
        <v>908.73</v>
      </c>
    </row>
    <row r="7" spans="1:10" ht="15" thickBot="1" x14ac:dyDescent="0.35">
      <c r="B7" s="29" t="s">
        <v>19</v>
      </c>
      <c r="C7" s="42">
        <v>0</v>
      </c>
      <c r="F7" s="49" t="s">
        <v>3</v>
      </c>
      <c r="G7" s="50">
        <v>189.59</v>
      </c>
    </row>
    <row r="8" spans="1:10" ht="15" thickBot="1" x14ac:dyDescent="0.35"/>
    <row r="9" spans="1:10" x14ac:dyDescent="0.3">
      <c r="A9" s="1"/>
      <c r="B9" s="66" t="s">
        <v>21</v>
      </c>
      <c r="C9" s="67"/>
      <c r="D9" s="67"/>
      <c r="E9" s="67"/>
      <c r="F9" s="67"/>
      <c r="G9" s="67"/>
      <c r="H9" s="68"/>
    </row>
    <row r="10" spans="1:10" ht="15" thickBot="1" x14ac:dyDescent="0.35">
      <c r="A10" s="1"/>
      <c r="B10" s="57" t="s">
        <v>20</v>
      </c>
      <c r="C10" s="58"/>
      <c r="D10" s="58"/>
      <c r="E10" s="58"/>
      <c r="F10" s="58"/>
      <c r="G10" s="58"/>
      <c r="H10" s="59"/>
    </row>
    <row r="11" spans="1:10" ht="4.5" customHeight="1" thickBot="1" x14ac:dyDescent="0.35">
      <c r="A11" s="1"/>
      <c r="B11" s="3"/>
      <c r="C11" s="3"/>
      <c r="D11" s="3"/>
      <c r="E11" s="3"/>
      <c r="F11" s="3"/>
      <c r="G11" s="3"/>
      <c r="H11" s="3"/>
    </row>
    <row r="12" spans="1:10" x14ac:dyDescent="0.3">
      <c r="A12" s="1"/>
      <c r="B12" s="60" t="s">
        <v>25</v>
      </c>
      <c r="C12" s="61"/>
      <c r="D12" s="62"/>
      <c r="F12" s="63" t="s">
        <v>26</v>
      </c>
      <c r="G12" s="64"/>
      <c r="H12" s="65"/>
    </row>
    <row r="13" spans="1:10" x14ac:dyDescent="0.3">
      <c r="A13" s="1"/>
      <c r="B13" s="16" t="s">
        <v>0</v>
      </c>
      <c r="C13" s="7"/>
      <c r="D13" s="17">
        <f>C3</f>
        <v>20000</v>
      </c>
      <c r="F13" s="16" t="s">
        <v>0</v>
      </c>
      <c r="G13" s="7"/>
      <c r="H13" s="17">
        <f>D13</f>
        <v>20000</v>
      </c>
    </row>
    <row r="14" spans="1:10" x14ac:dyDescent="0.3">
      <c r="A14" s="1"/>
      <c r="B14" s="19" t="s">
        <v>1</v>
      </c>
      <c r="C14" s="7"/>
      <c r="D14" s="17">
        <f>C6</f>
        <v>950</v>
      </c>
      <c r="F14" s="19" t="s">
        <v>12</v>
      </c>
      <c r="G14" s="9">
        <v>0.25</v>
      </c>
      <c r="H14" s="17">
        <f>H2*G14</f>
        <v>607.20000000000005</v>
      </c>
    </row>
    <row r="15" spans="1:10" x14ac:dyDescent="0.3">
      <c r="A15" s="1"/>
      <c r="B15" s="19" t="s">
        <v>2</v>
      </c>
      <c r="C15" s="15">
        <f>C4</f>
        <v>0</v>
      </c>
      <c r="D15" s="17">
        <f>G7*C4</f>
        <v>0</v>
      </c>
      <c r="F15" s="19" t="s">
        <v>11</v>
      </c>
      <c r="G15" s="7"/>
      <c r="H15" s="17">
        <f>D16</f>
        <v>0</v>
      </c>
    </row>
    <row r="16" spans="1:10" x14ac:dyDescent="0.3">
      <c r="A16" s="1"/>
      <c r="B16" s="19" t="s">
        <v>10</v>
      </c>
      <c r="C16" s="7"/>
      <c r="D16" s="17">
        <f>C5</f>
        <v>0</v>
      </c>
      <c r="F16" s="30" t="s">
        <v>23</v>
      </c>
      <c r="G16" s="7"/>
      <c r="H16" s="17"/>
    </row>
    <row r="17" spans="1:8" x14ac:dyDescent="0.3">
      <c r="A17" s="1"/>
      <c r="B17" s="19" t="s">
        <v>18</v>
      </c>
      <c r="C17" s="7"/>
      <c r="D17" s="17">
        <f>C7</f>
        <v>0</v>
      </c>
      <c r="F17" s="16"/>
      <c r="G17" s="7"/>
      <c r="H17" s="17"/>
    </row>
    <row r="18" spans="1:8" x14ac:dyDescent="0.3">
      <c r="A18" s="1"/>
      <c r="B18" s="20" t="s">
        <v>22</v>
      </c>
      <c r="C18" s="8"/>
      <c r="D18" s="21">
        <f>D13-D14-D15-D16-D17</f>
        <v>19050</v>
      </c>
      <c r="F18" s="20" t="s">
        <v>22</v>
      </c>
      <c r="G18" s="8"/>
      <c r="H18" s="21">
        <f>H13-H14-H15-H16</f>
        <v>19392.8</v>
      </c>
    </row>
    <row r="19" spans="1:8" x14ac:dyDescent="0.3">
      <c r="A19" s="1"/>
      <c r="B19" s="16" t="s">
        <v>4</v>
      </c>
      <c r="C19" s="18">
        <f>VLOOKUP($D$18,$G$2:$I$6,3,TRUE)</f>
        <v>0.27500000000000002</v>
      </c>
      <c r="D19" s="17">
        <f>D18*C19</f>
        <v>5238.75</v>
      </c>
      <c r="F19" s="16" t="s">
        <v>4</v>
      </c>
      <c r="G19" s="18">
        <f>VLOOKUP($H$18,$G$2:$I$6,3,TRUE)</f>
        <v>0.27500000000000002</v>
      </c>
      <c r="H19" s="17">
        <f>H18*G19</f>
        <v>5333.02</v>
      </c>
    </row>
    <row r="20" spans="1:8" x14ac:dyDescent="0.3">
      <c r="A20" s="1"/>
      <c r="B20" s="16" t="s">
        <v>5</v>
      </c>
      <c r="C20" s="7"/>
      <c r="D20" s="22">
        <f>VLOOKUP($D$18,$G$2:$J$6,4,TRUE)</f>
        <v>908.73</v>
      </c>
      <c r="F20" s="16" t="s">
        <v>5</v>
      </c>
      <c r="G20" s="7"/>
      <c r="H20" s="22">
        <f>VLOOKUP($H$18,$G$2:$J$6,4,TRUE)</f>
        <v>908.73</v>
      </c>
    </row>
    <row r="21" spans="1:8" ht="15" thickBot="1" x14ac:dyDescent="0.35">
      <c r="A21" s="1"/>
      <c r="B21" s="26" t="s">
        <v>6</v>
      </c>
      <c r="C21" s="27"/>
      <c r="D21" s="28">
        <f>MAX(D19-D20,0)</f>
        <v>4330.0200000000004</v>
      </c>
      <c r="F21" s="23" t="s">
        <v>6</v>
      </c>
      <c r="G21" s="24"/>
      <c r="H21" s="25">
        <f>MAX(H19-H20,0)</f>
        <v>4424.2900000000009</v>
      </c>
    </row>
    <row r="22" spans="1:8" x14ac:dyDescent="0.3">
      <c r="A22" s="1"/>
    </row>
    <row r="23" spans="1:8" x14ac:dyDescent="0.3">
      <c r="A23" s="1"/>
      <c r="F23" s="31"/>
    </row>
    <row r="24" spans="1:8" ht="15" thickBot="1" x14ac:dyDescent="0.35">
      <c r="A24" s="1"/>
      <c r="E24" s="2"/>
      <c r="F24" s="1"/>
    </row>
    <row r="25" spans="1:8" ht="15" thickBot="1" x14ac:dyDescent="0.35">
      <c r="A25" s="1"/>
      <c r="E25" s="2"/>
      <c r="F25" s="53" t="s">
        <v>40</v>
      </c>
      <c r="G25" s="54">
        <f>MIN(H21,D21)</f>
        <v>4330.0200000000004</v>
      </c>
    </row>
    <row r="26" spans="1:8" x14ac:dyDescent="0.3">
      <c r="A26" s="1"/>
      <c r="E26" s="2"/>
      <c r="F26" s="2"/>
    </row>
    <row r="27" spans="1:8" x14ac:dyDescent="0.3">
      <c r="A27" s="1"/>
      <c r="E27" s="2"/>
      <c r="F27" s="1"/>
    </row>
    <row r="28" spans="1:8" x14ac:dyDescent="0.3">
      <c r="A28" s="1"/>
      <c r="G28" s="32"/>
      <c r="H28" s="33"/>
    </row>
    <row r="29" spans="1:8" x14ac:dyDescent="0.3">
      <c r="A29" s="1"/>
    </row>
  </sheetData>
  <mergeCells count="7">
    <mergeCell ref="B1:C1"/>
    <mergeCell ref="B10:H10"/>
    <mergeCell ref="F1:J1"/>
    <mergeCell ref="B12:D12"/>
    <mergeCell ref="F12:H12"/>
    <mergeCell ref="B9:H9"/>
    <mergeCell ref="B2:C2"/>
  </mergeCells>
  <hyperlinks>
    <hyperlink ref="B10" r:id="rId1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showGridLines="0" tabSelected="1" topLeftCell="C1" workbookViewId="0">
      <selection activeCell="L23" sqref="L23"/>
    </sheetView>
  </sheetViews>
  <sheetFormatPr defaultRowHeight="14.4" x14ac:dyDescent="0.3"/>
  <cols>
    <col min="1" max="1" width="1.6640625" customWidth="1"/>
    <col min="2" max="2" width="30.6640625" customWidth="1"/>
    <col min="3" max="3" width="10.6640625" customWidth="1"/>
    <col min="4" max="4" width="9.6640625" customWidth="1"/>
    <col min="6" max="6" width="37.33203125" bestFit="1" customWidth="1"/>
    <col min="8" max="8" width="9.6640625" customWidth="1"/>
    <col min="10" max="10" width="8.6640625" customWidth="1"/>
    <col min="11" max="11" width="18.33203125" bestFit="1" customWidth="1"/>
  </cols>
  <sheetData>
    <row r="1" spans="1:12" x14ac:dyDescent="0.3">
      <c r="B1" s="55" t="s">
        <v>39</v>
      </c>
      <c r="C1" s="56"/>
      <c r="F1" s="60" t="s">
        <v>24</v>
      </c>
      <c r="G1" s="61"/>
      <c r="H1" s="61"/>
      <c r="I1" s="61"/>
      <c r="J1" s="62"/>
    </row>
    <row r="2" spans="1:12" x14ac:dyDescent="0.3">
      <c r="B2" s="69" t="s">
        <v>16</v>
      </c>
      <c r="C2" s="70"/>
      <c r="F2" s="16" t="s">
        <v>7</v>
      </c>
      <c r="G2" s="5">
        <v>0</v>
      </c>
      <c r="H2" s="5">
        <v>2428.8000000000002</v>
      </c>
      <c r="I2" s="6">
        <v>0</v>
      </c>
      <c r="J2" s="17">
        <v>0</v>
      </c>
    </row>
    <row r="3" spans="1:12" x14ac:dyDescent="0.3">
      <c r="B3" s="20" t="s">
        <v>13</v>
      </c>
      <c r="C3" s="40">
        <v>8000</v>
      </c>
      <c r="F3" s="43" t="s">
        <v>8</v>
      </c>
      <c r="G3" s="11">
        <v>2428.81</v>
      </c>
      <c r="H3" s="11">
        <v>2826.65</v>
      </c>
      <c r="I3" s="12">
        <v>7.4999999999999997E-2</v>
      </c>
      <c r="J3" s="44">
        <v>182.16</v>
      </c>
    </row>
    <row r="4" spans="1:12" x14ac:dyDescent="0.3">
      <c r="B4" s="20" t="s">
        <v>14</v>
      </c>
      <c r="C4" s="41">
        <v>0</v>
      </c>
      <c r="F4" s="16" t="s">
        <v>8</v>
      </c>
      <c r="G4" s="5">
        <v>2826.66</v>
      </c>
      <c r="H4" s="5">
        <v>3751.05</v>
      </c>
      <c r="I4" s="6">
        <v>0.15</v>
      </c>
      <c r="J4" s="17">
        <v>394.16</v>
      </c>
    </row>
    <row r="5" spans="1:12" x14ac:dyDescent="0.3">
      <c r="B5" s="20" t="s">
        <v>17</v>
      </c>
      <c r="C5" s="40">
        <v>0</v>
      </c>
      <c r="F5" s="43" t="s">
        <v>8</v>
      </c>
      <c r="G5" s="11">
        <v>3751.06</v>
      </c>
      <c r="H5" s="11">
        <v>4664.68</v>
      </c>
      <c r="I5" s="12">
        <v>0.22500000000000001</v>
      </c>
      <c r="J5" s="44">
        <v>675.49</v>
      </c>
    </row>
    <row r="6" spans="1:12" ht="15" thickBot="1" x14ac:dyDescent="0.35">
      <c r="B6" s="20" t="s">
        <v>15</v>
      </c>
      <c r="C6" s="40">
        <v>659</v>
      </c>
      <c r="F6" s="45" t="s">
        <v>9</v>
      </c>
      <c r="G6" s="46">
        <v>4664.68</v>
      </c>
      <c r="H6" s="46"/>
      <c r="I6" s="47">
        <v>0.27500000000000002</v>
      </c>
      <c r="J6" s="48">
        <v>908.73</v>
      </c>
    </row>
    <row r="7" spans="1:12" ht="15" thickBot="1" x14ac:dyDescent="0.35">
      <c r="B7" s="29" t="s">
        <v>19</v>
      </c>
      <c r="C7" s="42">
        <v>0</v>
      </c>
      <c r="F7" s="49" t="s">
        <v>3</v>
      </c>
      <c r="G7" s="50">
        <v>189.59</v>
      </c>
    </row>
    <row r="8" spans="1:12" ht="15" thickBot="1" x14ac:dyDescent="0.35">
      <c r="B8" s="34"/>
      <c r="C8" s="35"/>
    </row>
    <row r="9" spans="1:12" x14ac:dyDescent="0.3">
      <c r="A9" s="1"/>
      <c r="B9" s="66" t="s">
        <v>38</v>
      </c>
      <c r="C9" s="67"/>
      <c r="D9" s="67"/>
      <c r="E9" s="67"/>
      <c r="F9" s="67"/>
      <c r="G9" s="67"/>
      <c r="H9" s="67"/>
      <c r="I9" s="67"/>
      <c r="J9" s="67"/>
      <c r="K9" s="67"/>
      <c r="L9" s="68"/>
    </row>
    <row r="10" spans="1:12" ht="15" thickBot="1" x14ac:dyDescent="0.35">
      <c r="A10" s="1"/>
      <c r="B10" s="57" t="s">
        <v>37</v>
      </c>
      <c r="C10" s="75"/>
      <c r="D10" s="75"/>
      <c r="E10" s="75"/>
      <c r="F10" s="75"/>
      <c r="G10" s="75"/>
      <c r="H10" s="75"/>
      <c r="I10" s="75"/>
      <c r="J10" s="75"/>
      <c r="K10" s="75"/>
      <c r="L10" s="76"/>
    </row>
    <row r="11" spans="1:12" ht="4.5" customHeight="1" thickBot="1" x14ac:dyDescent="0.35">
      <c r="A11" s="1"/>
      <c r="B11" s="3"/>
      <c r="C11" s="3"/>
      <c r="D11" s="3"/>
      <c r="E11" s="3"/>
      <c r="F11" s="3"/>
      <c r="G11" s="3"/>
      <c r="H11" s="3"/>
    </row>
    <row r="12" spans="1:12" x14ac:dyDescent="0.3">
      <c r="A12" s="1"/>
      <c r="B12" s="60" t="s">
        <v>25</v>
      </c>
      <c r="C12" s="61"/>
      <c r="D12" s="62"/>
      <c r="F12" s="63" t="s">
        <v>26</v>
      </c>
      <c r="G12" s="64"/>
      <c r="H12" s="65"/>
      <c r="K12" s="73" t="s">
        <v>32</v>
      </c>
      <c r="L12" s="74"/>
    </row>
    <row r="13" spans="1:12" x14ac:dyDescent="0.3">
      <c r="A13" s="1"/>
      <c r="B13" s="16" t="s">
        <v>0</v>
      </c>
      <c r="C13" s="7"/>
      <c r="D13" s="17">
        <f>C3</f>
        <v>8000</v>
      </c>
      <c r="F13" s="16" t="s">
        <v>0</v>
      </c>
      <c r="G13" s="7"/>
      <c r="H13" s="17">
        <f>D13</f>
        <v>8000</v>
      </c>
      <c r="K13" s="16" t="s">
        <v>29</v>
      </c>
      <c r="L13" s="17">
        <f>C3</f>
        <v>8000</v>
      </c>
    </row>
    <row r="14" spans="1:12" x14ac:dyDescent="0.3">
      <c r="A14" s="1"/>
      <c r="B14" s="19" t="s">
        <v>1</v>
      </c>
      <c r="C14" s="7"/>
      <c r="D14" s="17">
        <f>C6</f>
        <v>659</v>
      </c>
      <c r="F14" s="19" t="s">
        <v>12</v>
      </c>
      <c r="G14" s="9">
        <v>0.25</v>
      </c>
      <c r="H14" s="17">
        <f>H2*G14</f>
        <v>607.20000000000005</v>
      </c>
      <c r="K14" s="16" t="s">
        <v>28</v>
      </c>
      <c r="L14" s="36">
        <v>0.13314500000000001</v>
      </c>
    </row>
    <row r="15" spans="1:12" x14ac:dyDescent="0.3">
      <c r="A15" s="1"/>
      <c r="B15" s="19" t="s">
        <v>2</v>
      </c>
      <c r="C15" s="15">
        <f>C4</f>
        <v>0</v>
      </c>
      <c r="D15" s="17">
        <f>G7*C4</f>
        <v>0</v>
      </c>
      <c r="F15" s="19" t="s">
        <v>11</v>
      </c>
      <c r="G15" s="7"/>
      <c r="H15" s="17">
        <f>D16</f>
        <v>0</v>
      </c>
      <c r="K15" s="16" t="s">
        <v>30</v>
      </c>
      <c r="L15" s="37">
        <f>L13*L14</f>
        <v>1065.1600000000001</v>
      </c>
    </row>
    <row r="16" spans="1:12" x14ac:dyDescent="0.3">
      <c r="A16" s="1"/>
      <c r="B16" s="19" t="s">
        <v>10</v>
      </c>
      <c r="C16" s="7"/>
      <c r="D16" s="17">
        <f>C5</f>
        <v>0</v>
      </c>
      <c r="F16" s="30" t="s">
        <v>23</v>
      </c>
      <c r="G16" s="7"/>
      <c r="H16" s="17"/>
      <c r="K16" s="16" t="s">
        <v>27</v>
      </c>
      <c r="L16" s="17">
        <v>978.62</v>
      </c>
    </row>
    <row r="17" spans="1:12" x14ac:dyDescent="0.3">
      <c r="A17" s="1"/>
      <c r="B17" s="19" t="s">
        <v>18</v>
      </c>
      <c r="C17" s="7"/>
      <c r="D17" s="17">
        <f>C7</f>
        <v>0</v>
      </c>
      <c r="F17" s="16"/>
      <c r="G17" s="7"/>
      <c r="H17" s="17"/>
      <c r="K17" s="51" t="s">
        <v>31</v>
      </c>
      <c r="L17" s="52">
        <f>MAX((L16-L15),0)</f>
        <v>0</v>
      </c>
    </row>
    <row r="18" spans="1:12" x14ac:dyDescent="0.3">
      <c r="A18" s="1"/>
      <c r="B18" s="20" t="s">
        <v>22</v>
      </c>
      <c r="C18" s="8"/>
      <c r="D18" s="21">
        <f>D13-D14-D15-D16-D17</f>
        <v>7341</v>
      </c>
      <c r="F18" s="20" t="s">
        <v>22</v>
      </c>
      <c r="G18" s="8"/>
      <c r="H18" s="21">
        <f>H13-H14-H15-H16</f>
        <v>7392.8</v>
      </c>
      <c r="K18" s="71" t="s">
        <v>33</v>
      </c>
      <c r="L18" s="72"/>
    </row>
    <row r="19" spans="1:12" x14ac:dyDescent="0.3">
      <c r="A19" s="1"/>
      <c r="B19" s="16" t="s">
        <v>4</v>
      </c>
      <c r="C19" s="18">
        <f>VLOOKUP($D$18,$G$2:$I$6,3,TRUE)</f>
        <v>0.27500000000000002</v>
      </c>
      <c r="D19" s="17">
        <f>D18*C19</f>
        <v>2018.7750000000001</v>
      </c>
      <c r="F19" s="16" t="s">
        <v>4</v>
      </c>
      <c r="G19" s="18">
        <f>VLOOKUP($H$18,$G$2:$I$6,3,TRUE)</f>
        <v>0.27500000000000002</v>
      </c>
      <c r="H19" s="17">
        <f>H18*G19</f>
        <v>2033.0200000000002</v>
      </c>
      <c r="K19" s="16" t="s">
        <v>34</v>
      </c>
      <c r="L19" s="17">
        <f>MIN(H21,D21)</f>
        <v>1110.0450000000001</v>
      </c>
    </row>
    <row r="20" spans="1:12" x14ac:dyDescent="0.3">
      <c r="A20" s="1"/>
      <c r="B20" s="16" t="s">
        <v>5</v>
      </c>
      <c r="C20" s="7"/>
      <c r="D20" s="22">
        <f>VLOOKUP($D$18,$G$2:$J$6,4,TRUE)</f>
        <v>908.73</v>
      </c>
      <c r="F20" s="16" t="s">
        <v>5</v>
      </c>
      <c r="G20" s="7"/>
      <c r="H20" s="22">
        <f>VLOOKUP($H$18,$G$2:$J$6,4,TRUE)</f>
        <v>908.73</v>
      </c>
      <c r="K20" s="16" t="s">
        <v>35</v>
      </c>
      <c r="L20" s="17">
        <f>L17</f>
        <v>0</v>
      </c>
    </row>
    <row r="21" spans="1:12" ht="15" thickBot="1" x14ac:dyDescent="0.35">
      <c r="A21" s="1"/>
      <c r="B21" s="26" t="s">
        <v>6</v>
      </c>
      <c r="C21" s="27"/>
      <c r="D21" s="28">
        <f>MAX(D19-D20,0)</f>
        <v>1110.0450000000001</v>
      </c>
      <c r="F21" s="23" t="s">
        <v>6</v>
      </c>
      <c r="G21" s="24"/>
      <c r="H21" s="25">
        <f>MAX(H19-H20,0)</f>
        <v>1124.2900000000002</v>
      </c>
      <c r="K21" s="38" t="s">
        <v>36</v>
      </c>
      <c r="L21" s="39">
        <f>L19-L20</f>
        <v>1110.0450000000001</v>
      </c>
    </row>
    <row r="22" spans="1:12" x14ac:dyDescent="0.3">
      <c r="A22" s="1"/>
    </row>
    <row r="23" spans="1:12" x14ac:dyDescent="0.3">
      <c r="A23" s="1"/>
      <c r="F23" s="31"/>
    </row>
    <row r="24" spans="1:12" ht="15" thickBot="1" x14ac:dyDescent="0.35">
      <c r="A24" s="1"/>
      <c r="E24" s="2"/>
      <c r="F24" s="1"/>
    </row>
    <row r="25" spans="1:12" ht="15" thickBot="1" x14ac:dyDescent="0.35">
      <c r="A25" s="1"/>
      <c r="E25" s="2"/>
      <c r="F25" s="53" t="s">
        <v>41</v>
      </c>
      <c r="G25" s="54">
        <f>L21</f>
        <v>1110.0450000000001</v>
      </c>
    </row>
    <row r="26" spans="1:12" x14ac:dyDescent="0.3">
      <c r="A26" s="1"/>
      <c r="E26" s="2"/>
      <c r="F26" s="1"/>
    </row>
    <row r="27" spans="1:12" x14ac:dyDescent="0.3">
      <c r="A27" s="1"/>
      <c r="E27" s="2"/>
      <c r="F27" s="2"/>
    </row>
    <row r="28" spans="1:12" x14ac:dyDescent="0.3">
      <c r="A28" s="1"/>
      <c r="E28" s="2"/>
      <c r="F28" s="1"/>
    </row>
    <row r="29" spans="1:12" x14ac:dyDescent="0.3">
      <c r="A29" s="1"/>
      <c r="G29" s="32"/>
      <c r="H29" s="33"/>
    </row>
    <row r="30" spans="1:12" x14ac:dyDescent="0.3">
      <c r="A30" s="1"/>
    </row>
  </sheetData>
  <mergeCells count="9">
    <mergeCell ref="K18:L18"/>
    <mergeCell ref="F1:J1"/>
    <mergeCell ref="K12:L12"/>
    <mergeCell ref="B9:L9"/>
    <mergeCell ref="B10:L10"/>
    <mergeCell ref="B1:C1"/>
    <mergeCell ref="B2:C2"/>
    <mergeCell ref="B12:D12"/>
    <mergeCell ref="F12:H12"/>
  </mergeCells>
  <hyperlinks>
    <hyperlink ref="B10" r:id="rId1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showGridLines="0" workbookViewId="0">
      <selection activeCell="K17" sqref="K17"/>
    </sheetView>
  </sheetViews>
  <sheetFormatPr defaultRowHeight="14.4" x14ac:dyDescent="0.3"/>
  <cols>
    <col min="1" max="1" width="1.6640625" customWidth="1"/>
    <col min="2" max="2" width="30.6640625" customWidth="1"/>
    <col min="3" max="3" width="10.6640625" customWidth="1"/>
    <col min="4" max="4" width="9.6640625" customWidth="1"/>
    <col min="6" max="6" width="37.33203125" bestFit="1" customWidth="1"/>
    <col min="8" max="8" width="9.6640625" customWidth="1"/>
    <col min="10" max="10" width="8.6640625" customWidth="1"/>
  </cols>
  <sheetData>
    <row r="1" spans="1:10" x14ac:dyDescent="0.3">
      <c r="B1" s="55" t="s">
        <v>39</v>
      </c>
      <c r="C1" s="56"/>
      <c r="F1" s="77" t="s">
        <v>24</v>
      </c>
      <c r="G1" s="77"/>
      <c r="H1" s="77"/>
      <c r="I1" s="77"/>
      <c r="J1" s="77"/>
    </row>
    <row r="2" spans="1:10" x14ac:dyDescent="0.3">
      <c r="B2" s="69" t="s">
        <v>16</v>
      </c>
      <c r="C2" s="70"/>
      <c r="F2" s="4" t="s">
        <v>7</v>
      </c>
      <c r="G2" s="5">
        <v>0</v>
      </c>
      <c r="H2" s="5">
        <v>2259.1999999999998</v>
      </c>
      <c r="I2" s="6">
        <v>0</v>
      </c>
      <c r="J2" s="5">
        <v>0</v>
      </c>
    </row>
    <row r="3" spans="1:10" x14ac:dyDescent="0.3">
      <c r="B3" s="20" t="s">
        <v>13</v>
      </c>
      <c r="C3" s="40">
        <v>1518</v>
      </c>
      <c r="F3" s="10" t="s">
        <v>8</v>
      </c>
      <c r="G3" s="11">
        <v>2259.21</v>
      </c>
      <c r="H3" s="11">
        <v>2826.65</v>
      </c>
      <c r="I3" s="12">
        <v>7.4999999999999997E-2</v>
      </c>
      <c r="J3" s="11">
        <v>169.44</v>
      </c>
    </row>
    <row r="4" spans="1:10" x14ac:dyDescent="0.3">
      <c r="B4" s="20" t="s">
        <v>14</v>
      </c>
      <c r="C4" s="41">
        <v>0</v>
      </c>
      <c r="F4" s="4" t="s">
        <v>8</v>
      </c>
      <c r="G4" s="5">
        <v>2826.66</v>
      </c>
      <c r="H4" s="5">
        <v>3751.05</v>
      </c>
      <c r="I4" s="6">
        <v>0.15</v>
      </c>
      <c r="J4" s="5">
        <v>381.44</v>
      </c>
    </row>
    <row r="5" spans="1:10" x14ac:dyDescent="0.3">
      <c r="B5" s="20" t="s">
        <v>17</v>
      </c>
      <c r="C5" s="40">
        <v>0</v>
      </c>
      <c r="F5" s="10" t="s">
        <v>8</v>
      </c>
      <c r="G5" s="11">
        <v>3751.06</v>
      </c>
      <c r="H5" s="11">
        <v>4664.68</v>
      </c>
      <c r="I5" s="12">
        <v>0.22500000000000001</v>
      </c>
      <c r="J5" s="11">
        <v>662.77</v>
      </c>
    </row>
    <row r="6" spans="1:10" x14ac:dyDescent="0.3">
      <c r="B6" s="20" t="s">
        <v>15</v>
      </c>
      <c r="C6" s="40">
        <v>0</v>
      </c>
      <c r="F6" s="4" t="s">
        <v>9</v>
      </c>
      <c r="G6" s="5">
        <v>4664.68</v>
      </c>
      <c r="H6" s="5"/>
      <c r="I6" s="6">
        <v>0.27500000000000002</v>
      </c>
      <c r="J6" s="5">
        <v>896</v>
      </c>
    </row>
    <row r="7" spans="1:10" ht="15" thickBot="1" x14ac:dyDescent="0.35">
      <c r="B7" s="29" t="s">
        <v>19</v>
      </c>
      <c r="C7" s="42">
        <v>0</v>
      </c>
      <c r="F7" s="13" t="s">
        <v>3</v>
      </c>
      <c r="G7" s="14">
        <v>189.59</v>
      </c>
    </row>
    <row r="8" spans="1:10" ht="15" thickBot="1" x14ac:dyDescent="0.35"/>
    <row r="9" spans="1:10" x14ac:dyDescent="0.3">
      <c r="A9" s="1"/>
      <c r="B9" s="66" t="s">
        <v>21</v>
      </c>
      <c r="C9" s="67"/>
      <c r="D9" s="67"/>
      <c r="E9" s="67"/>
      <c r="F9" s="67"/>
      <c r="G9" s="67"/>
      <c r="H9" s="68"/>
    </row>
    <row r="10" spans="1:10" ht="15" thickBot="1" x14ac:dyDescent="0.35">
      <c r="A10" s="1"/>
      <c r="B10" s="57" t="s">
        <v>20</v>
      </c>
      <c r="C10" s="58"/>
      <c r="D10" s="58"/>
      <c r="E10" s="58"/>
      <c r="F10" s="58"/>
      <c r="G10" s="58"/>
      <c r="H10" s="59"/>
    </row>
    <row r="11" spans="1:10" ht="4.5" customHeight="1" thickBot="1" x14ac:dyDescent="0.35">
      <c r="A11" s="1"/>
      <c r="B11" s="3"/>
      <c r="C11" s="3"/>
      <c r="D11" s="3"/>
      <c r="E11" s="3"/>
      <c r="F11" s="3"/>
      <c r="G11" s="3"/>
      <c r="H11" s="3"/>
    </row>
    <row r="12" spans="1:10" x14ac:dyDescent="0.3">
      <c r="A12" s="1"/>
      <c r="B12" s="60" t="s">
        <v>25</v>
      </c>
      <c r="C12" s="61"/>
      <c r="D12" s="62"/>
      <c r="F12" s="63" t="s">
        <v>26</v>
      </c>
      <c r="G12" s="64"/>
      <c r="H12" s="65"/>
    </row>
    <row r="13" spans="1:10" x14ac:dyDescent="0.3">
      <c r="A13" s="1"/>
      <c r="B13" s="16" t="s">
        <v>0</v>
      </c>
      <c r="C13" s="7"/>
      <c r="D13" s="17">
        <f>C3</f>
        <v>1518</v>
      </c>
      <c r="F13" s="16" t="s">
        <v>0</v>
      </c>
      <c r="G13" s="7"/>
      <c r="H13" s="17">
        <f>D13</f>
        <v>1518</v>
      </c>
    </row>
    <row r="14" spans="1:10" x14ac:dyDescent="0.3">
      <c r="A14" s="1"/>
      <c r="B14" s="19" t="s">
        <v>1</v>
      </c>
      <c r="C14" s="7"/>
      <c r="D14" s="17">
        <f>C6</f>
        <v>0</v>
      </c>
      <c r="F14" s="19" t="s">
        <v>12</v>
      </c>
      <c r="G14" s="9">
        <v>0.25</v>
      </c>
      <c r="H14" s="17">
        <f>H2*G14</f>
        <v>564.79999999999995</v>
      </c>
    </row>
    <row r="15" spans="1:10" x14ac:dyDescent="0.3">
      <c r="A15" s="1"/>
      <c r="B15" s="19" t="s">
        <v>2</v>
      </c>
      <c r="C15" s="15">
        <f>C4</f>
        <v>0</v>
      </c>
      <c r="D15" s="17">
        <f>G7*C4</f>
        <v>0</v>
      </c>
      <c r="F15" s="19" t="s">
        <v>11</v>
      </c>
      <c r="G15" s="7"/>
      <c r="H15" s="17">
        <f>D16</f>
        <v>0</v>
      </c>
    </row>
    <row r="16" spans="1:10" x14ac:dyDescent="0.3">
      <c r="A16" s="1"/>
      <c r="B16" s="19" t="s">
        <v>10</v>
      </c>
      <c r="C16" s="7"/>
      <c r="D16" s="17">
        <f>C5</f>
        <v>0</v>
      </c>
      <c r="F16" s="30" t="s">
        <v>23</v>
      </c>
      <c r="G16" s="7"/>
      <c r="H16" s="17"/>
    </row>
    <row r="17" spans="1:8" x14ac:dyDescent="0.3">
      <c r="A17" s="1"/>
      <c r="B17" s="19" t="s">
        <v>18</v>
      </c>
      <c r="C17" s="7"/>
      <c r="D17" s="17">
        <f>C7</f>
        <v>0</v>
      </c>
      <c r="F17" s="16"/>
      <c r="G17" s="7"/>
      <c r="H17" s="17"/>
    </row>
    <row r="18" spans="1:8" x14ac:dyDescent="0.3">
      <c r="A18" s="1"/>
      <c r="B18" s="20" t="s">
        <v>22</v>
      </c>
      <c r="C18" s="8"/>
      <c r="D18" s="21">
        <f>D13-D14-D15-D16-D17</f>
        <v>1518</v>
      </c>
      <c r="F18" s="20" t="s">
        <v>22</v>
      </c>
      <c r="G18" s="8"/>
      <c r="H18" s="21">
        <f>H13-H14-H15-H16</f>
        <v>953.2</v>
      </c>
    </row>
    <row r="19" spans="1:8" x14ac:dyDescent="0.3">
      <c r="A19" s="1"/>
      <c r="B19" s="16" t="s">
        <v>4</v>
      </c>
      <c r="C19" s="18">
        <f>VLOOKUP($D$18,$G$2:$I$6,3,TRUE)</f>
        <v>0</v>
      </c>
      <c r="D19" s="17">
        <f>D18*C19</f>
        <v>0</v>
      </c>
      <c r="F19" s="16" t="s">
        <v>4</v>
      </c>
      <c r="G19" s="18">
        <f>VLOOKUP($H$18,$G$2:$I$6,3,TRUE)</f>
        <v>0</v>
      </c>
      <c r="H19" s="17">
        <f>H18*G19</f>
        <v>0</v>
      </c>
    </row>
    <row r="20" spans="1:8" x14ac:dyDescent="0.3">
      <c r="A20" s="1"/>
      <c r="B20" s="16" t="s">
        <v>5</v>
      </c>
      <c r="C20" s="7"/>
      <c r="D20" s="22">
        <f>VLOOKUP($D$18,$G$2:$J$6,4,TRUE)</f>
        <v>0</v>
      </c>
      <c r="F20" s="16" t="s">
        <v>5</v>
      </c>
      <c r="G20" s="7"/>
      <c r="H20" s="22">
        <f>VLOOKUP($H$18,$G$2:$J$6,4,TRUE)</f>
        <v>0</v>
      </c>
    </row>
    <row r="21" spans="1:8" ht="15" thickBot="1" x14ac:dyDescent="0.35">
      <c r="A21" s="1"/>
      <c r="B21" s="26" t="s">
        <v>6</v>
      </c>
      <c r="C21" s="27"/>
      <c r="D21" s="28">
        <f>MAX(D19-D20,0)</f>
        <v>0</v>
      </c>
      <c r="F21" s="23" t="s">
        <v>6</v>
      </c>
      <c r="G21" s="24"/>
      <c r="H21" s="25">
        <f>MAX(H19-H20,0)</f>
        <v>0</v>
      </c>
    </row>
    <row r="22" spans="1:8" x14ac:dyDescent="0.3">
      <c r="A22" s="1"/>
    </row>
    <row r="23" spans="1:8" x14ac:dyDescent="0.3">
      <c r="A23" s="1"/>
      <c r="F23" s="31"/>
    </row>
    <row r="24" spans="1:8" ht="15" thickBot="1" x14ac:dyDescent="0.35">
      <c r="A24" s="1"/>
      <c r="E24" s="2"/>
      <c r="F24" s="1"/>
    </row>
    <row r="25" spans="1:8" ht="15" thickBot="1" x14ac:dyDescent="0.35">
      <c r="A25" s="1"/>
      <c r="E25" s="2"/>
      <c r="F25" s="53" t="s">
        <v>40</v>
      </c>
      <c r="G25" s="54">
        <f>MIN(H21,D21)</f>
        <v>0</v>
      </c>
    </row>
    <row r="26" spans="1:8" x14ac:dyDescent="0.3">
      <c r="A26" s="1"/>
      <c r="E26" s="2"/>
      <c r="F26" s="1"/>
    </row>
    <row r="27" spans="1:8" x14ac:dyDescent="0.3">
      <c r="A27" s="1"/>
      <c r="E27" s="2"/>
      <c r="F27" s="2"/>
    </row>
    <row r="28" spans="1:8" x14ac:dyDescent="0.3">
      <c r="A28" s="1"/>
      <c r="E28" s="2"/>
      <c r="F28" s="1"/>
    </row>
    <row r="29" spans="1:8" x14ac:dyDescent="0.3">
      <c r="A29" s="1"/>
      <c r="G29" s="32"/>
      <c r="H29" s="33"/>
    </row>
    <row r="30" spans="1:8" x14ac:dyDescent="0.3">
      <c r="A30" s="1"/>
    </row>
  </sheetData>
  <mergeCells count="7">
    <mergeCell ref="B12:D12"/>
    <mergeCell ref="F12:H12"/>
    <mergeCell ref="F1:J1"/>
    <mergeCell ref="B1:C1"/>
    <mergeCell ref="B2:C2"/>
    <mergeCell ref="B9:H9"/>
    <mergeCell ref="B10:H10"/>
  </mergeCells>
  <hyperlinks>
    <hyperlink ref="B10" r:id="rId1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IRRF_Vigente_2025</vt:lpstr>
      <vt:lpstr>IRRF_Vigente_2026</vt:lpstr>
      <vt:lpstr>IRRF_até 30042025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Aurelio Dias Mesquita</dc:creator>
  <cp:lastModifiedBy>Marta Pierina Verona</cp:lastModifiedBy>
  <dcterms:created xsi:type="dcterms:W3CDTF">2023-05-02T13:57:44Z</dcterms:created>
  <dcterms:modified xsi:type="dcterms:W3CDTF">2025-12-16T21:49:09Z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c7f58a-8404-4877-b736-bea143f77ded_Enabled">
    <vt:lpwstr>true</vt:lpwstr>
  </property>
  <property fmtid="{D5CDD505-2E9C-101B-9397-08002B2CF9AE}" pid="3" name="MSIP_Label_6ec7f58a-8404-4877-b736-bea143f77ded_SetDate">
    <vt:lpwstr>2023-05-02T20:22:46Z</vt:lpwstr>
  </property>
  <property fmtid="{D5CDD505-2E9C-101B-9397-08002B2CF9AE}" pid="4" name="MSIP_Label_6ec7f58a-8404-4877-b736-bea143f77ded_Method">
    <vt:lpwstr>Standard</vt:lpwstr>
  </property>
  <property fmtid="{D5CDD505-2E9C-101B-9397-08002B2CF9AE}" pid="5" name="MSIP_Label_6ec7f58a-8404-4877-b736-bea143f77ded_Name">
    <vt:lpwstr>General</vt:lpwstr>
  </property>
  <property fmtid="{D5CDD505-2E9C-101B-9397-08002B2CF9AE}" pid="6" name="MSIP_Label_6ec7f58a-8404-4877-b736-bea143f77ded_SiteId">
    <vt:lpwstr>84d9a216-e285-4aac-b163-0dfd0c074546</vt:lpwstr>
  </property>
  <property fmtid="{D5CDD505-2E9C-101B-9397-08002B2CF9AE}" pid="7" name="MSIP_Label_6ec7f58a-8404-4877-b736-bea143f77ded_ActionId">
    <vt:lpwstr>98894922-c5f9-4c0c-9cdf-004e53fde6b7</vt:lpwstr>
  </property>
  <property fmtid="{D5CDD505-2E9C-101B-9397-08002B2CF9AE}" pid="8" name="MSIP_Label_6ec7f58a-8404-4877-b736-bea143f77ded_ContentBits">
    <vt:lpwstr>0</vt:lpwstr>
  </property>
</Properties>
</file>